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activeTab="1"/>
  </bookViews>
  <sheets>
    <sheet name="form" sheetId="1" r:id="rId1"/>
    <sheet name="ปิดบัญชี 57" sheetId="2" r:id="rId2"/>
    <sheet name="Sheet2" sheetId="3" r:id="rId3"/>
  </sheets>
  <definedNames>
    <definedName name="_xlnm.Print_Area" localSheetId="1">'ปิดบัญชี 57'!$A$1:$D$129</definedName>
  </definedNames>
  <calcPr fullCalcOnLoad="1"/>
</workbook>
</file>

<file path=xl/sharedStrings.xml><?xml version="1.0" encoding="utf-8"?>
<sst xmlns="http://schemas.openxmlformats.org/spreadsheetml/2006/main" count="230" uniqueCount="128">
  <si>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</si>
  <si>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</si>
  <si>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</si>
  <si>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</si>
  <si>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</si>
  <si>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</si>
  <si>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</si>
  <si>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</si>
  <si>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</si>
  <si>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</si>
  <si>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</si>
  <si>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</si>
  <si>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</si>
  <si>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</si>
  <si>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</si>
  <si>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</si>
  <si>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</si>
  <si>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</si>
  <si>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</si>
  <si>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</si>
  <si>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</si>
  <si>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</si>
  <si>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</si>
  <si>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</si>
  <si>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</si>
  <si>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</si>
  <si>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</si>
  <si>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</si>
  <si>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</si>
  <si>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</si>
  <si>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</si>
  <si>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</si>
  <si>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</si>
  <si>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</si>
  <si>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</si>
  <si>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</si>
  <si>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</si>
  <si>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</si>
  <si>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</si>
  <si>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</si>
  <si>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</si>
  <si>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</si>
  <si>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</si>
  <si>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</si>
  <si>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</si>
  <si>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</si>
  <si>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</si>
  <si>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</si>
  <si>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</si>
  <si>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</si>
  <si>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</si>
  <si>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</si>
  <si>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</si>
  <si>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</si>
  <si>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</si>
  <si>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</si>
  <si>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</si>
  <si>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</si>
  <si>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</si>
  <si>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</si>
  <si>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</si>
  <si>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</si>
  <si>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</si>
  <si>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</si>
  <si>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</si>
  <si>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</si>
  <si>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</si>
  <si>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110203</t>
  </si>
  <si>
    <t>110201</t>
  </si>
  <si>
    <t>110202</t>
  </si>
  <si>
    <t>110602</t>
  </si>
  <si>
    <t>110604</t>
  </si>
  <si>
    <t>110605</t>
  </si>
  <si>
    <t>230100</t>
  </si>
  <si>
    <t>210402</t>
  </si>
  <si>
    <t>210500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</si>
  <si>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</si>
  <si>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</si>
  <si>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</si>
  <si>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</si>
  <si>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</si>
  <si>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</si>
  <si>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</si>
  <si>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</si>
  <si>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</si>
  <si>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</si>
  <si>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</si>
  <si>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</si>
  <si>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</si>
  <si>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>เงินฝากธนาคาร ออมสิน  ออมทรัพย์  05248042494-5</t>
  </si>
  <si>
    <t>เงินอุดหนุนเฉพาะกิจ - โครงการป้องกันและแก้ไขปัญหายาเสพติด</t>
  </si>
  <si>
    <t>110601</t>
  </si>
  <si>
    <t>ลูกหนี้ - ภาษีโรงเรือนและที่ดิน</t>
  </si>
  <si>
    <t>เงินรายรับ (หมายเหตุ  1)</t>
  </si>
  <si>
    <t>ลูกหนี้เงินยืมงบประมาณ</t>
  </si>
  <si>
    <t>ลูกหนี้ - เงินทุนโครงการเศรษฐกิจชุมชน</t>
  </si>
  <si>
    <t>เงินทุนหมุนเวียนโครงการเศรษฐกิจชุมชน</t>
  </si>
  <si>
    <t>เงินอุดหนุนเฉพาะกิจ - ด้านการศึกษา</t>
  </si>
  <si>
    <t>ลูกหนี้ - ค่าน้ำประปา</t>
  </si>
  <si>
    <t>รายจ่ายรอจ่าย</t>
  </si>
  <si>
    <t>210200</t>
  </si>
  <si>
    <t>นายกองค์การบริหารส่วนตำบลมะเกลือเก่า</t>
  </si>
  <si>
    <t>เงินอุดหนุนเฉพาะกิจ - โครงการซ่อมถนนลาดยาง ม.5-ทล.24</t>
  </si>
  <si>
    <t>เงินอุดหนุนเฉพาะกิจ - ค่าเบี้ยยังชีพผุ้สูงอายุ</t>
  </si>
  <si>
    <t>เงินอุดหนุนเฉพาะกิจ - ค่าเบี้ยยังชีพผุ้พิการ</t>
  </si>
  <si>
    <t>เงินฝากธนาคาร ออมสิน  ประจำ  300000126453-4</t>
  </si>
  <si>
    <t xml:space="preserve">                                                            (นางสาวดวงใจ      มาสูงเนิน)</t>
  </si>
  <si>
    <t xml:space="preserve">                                                            นักวิชาการเงินและบัญชี</t>
  </si>
  <si>
    <t xml:space="preserve">                                                                                            (ลงชื่อ)...................................................ผู้จัดทำ</t>
  </si>
  <si>
    <t xml:space="preserve">          (นายเอกชัย    พรหมพันธ์ใจ)</t>
  </si>
  <si>
    <t xml:space="preserve">               ผู้อำนวยการกองคลัง                                 ปลัดองค์การบริหารส่วนตำบลมะเกลือเก่า</t>
  </si>
  <si>
    <t xml:space="preserve">              (นางกฤชกร    สิงขรอาจ)                                                 (ชวลิต      ปรีดาสา)</t>
  </si>
  <si>
    <t>เงินอุดหนุนเฉพาะกิจ - โครงการค่าติดตั้งกล้องวงจรปิด CCTV</t>
  </si>
  <si>
    <t>(ลงชื่อ)…………………………..ผู้ตรวจสอบ  ว่าที่ร้อยตรี……….…………….ผู้ตรวจสอบ</t>
  </si>
  <si>
    <t>(ลงชื่อ)………………………..ผู้ตรวจสอบ  ว่าที่ร้อยตรี……….…………….ผู้ตรวจสอบ</t>
  </si>
  <si>
    <t>(ลงชื่อ)………………………….ผู้ตรวจสอบ</t>
  </si>
  <si>
    <t xml:space="preserve">  วันที่  30  กันยายน  2557</t>
  </si>
  <si>
    <t>551000</t>
  </si>
  <si>
    <t>เงินอุดหนุนเฉพาะกิจ - โครงการก่อสร้างถนน คสล.ม.6</t>
  </si>
  <si>
    <t>เงินฝากจังหวัด</t>
  </si>
  <si>
    <t>120100</t>
  </si>
  <si>
    <t>เงินอุดหนุนค้างจ่าย</t>
  </si>
  <si>
    <t>210300</t>
  </si>
  <si>
    <t xml:space="preserve">  วันที่  30  กันยายน  2557  </t>
  </si>
  <si>
    <t>งบทดลอง  (ปรับปรุงบัญชี)</t>
  </si>
  <si>
    <t>งบทดลอง (หลังปิดบัญชี)</t>
  </si>
  <si>
    <t>ลูกหนี้ - ภาษีป้าย</t>
  </si>
  <si>
    <t>110603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</si>
</sst>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5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sz val="18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49" fontId="10" fillId="0" borderId="23" xfId="0" applyNumberFormat="1" applyFont="1" applyBorder="1" applyAlignment="1">
      <alignment horizontal="center"/>
    </xf>
    <xf numFmtId="43" fontId="10" fillId="0" borderId="24" xfId="38" applyFont="1" applyBorder="1" applyAlignment="1">
      <alignment/>
    </xf>
    <xf numFmtId="43" fontId="10" fillId="0" borderId="10" xfId="38" applyFont="1" applyBorder="1" applyAlignment="1">
      <alignment/>
    </xf>
    <xf numFmtId="0" fontId="10" fillId="0" borderId="25" xfId="0" applyFont="1" applyBorder="1" applyAlignment="1">
      <alignment/>
    </xf>
    <xf numFmtId="49" fontId="10" fillId="0" borderId="26" xfId="0" applyNumberFormat="1" applyFont="1" applyBorder="1" applyAlignment="1">
      <alignment horizontal="center"/>
    </xf>
    <xf numFmtId="43" fontId="10" fillId="0" borderId="25" xfId="38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43" fontId="10" fillId="0" borderId="25" xfId="38" applyFont="1" applyBorder="1" applyAlignment="1">
      <alignment/>
    </xf>
    <xf numFmtId="43" fontId="10" fillId="0" borderId="26" xfId="38" applyFont="1" applyBorder="1" applyAlignment="1">
      <alignment/>
    </xf>
    <xf numFmtId="43" fontId="10" fillId="0" borderId="26" xfId="38" applyFont="1" applyBorder="1" applyAlignment="1">
      <alignment horizontal="center" vertical="center"/>
    </xf>
    <xf numFmtId="0" fontId="10" fillId="0" borderId="27" xfId="0" applyFont="1" applyBorder="1" applyAlignment="1">
      <alignment/>
    </xf>
    <xf numFmtId="43" fontId="10" fillId="0" borderId="27" xfId="38" applyFont="1" applyBorder="1" applyAlignment="1">
      <alignment/>
    </xf>
    <xf numFmtId="43" fontId="10" fillId="0" borderId="23" xfId="38" applyFont="1" applyBorder="1" applyAlignment="1">
      <alignment/>
    </xf>
    <xf numFmtId="0" fontId="10" fillId="0" borderId="28" xfId="0" applyFont="1" applyBorder="1" applyAlignment="1">
      <alignment/>
    </xf>
    <xf numFmtId="49" fontId="10" fillId="0" borderId="29" xfId="0" applyNumberFormat="1" applyFont="1" applyBorder="1" applyAlignment="1">
      <alignment horizontal="center"/>
    </xf>
    <xf numFmtId="43" fontId="10" fillId="0" borderId="28" xfId="38" applyFont="1" applyBorder="1" applyAlignment="1">
      <alignment/>
    </xf>
    <xf numFmtId="43" fontId="10" fillId="0" borderId="29" xfId="38" applyFont="1" applyBorder="1" applyAlignment="1">
      <alignment/>
    </xf>
    <xf numFmtId="43" fontId="10" fillId="0" borderId="0" xfId="38" applyFont="1" applyBorder="1" applyAlignment="1">
      <alignment/>
    </xf>
    <xf numFmtId="49" fontId="10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43" fontId="10" fillId="0" borderId="30" xfId="3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3" fontId="10" fillId="0" borderId="32" xfId="38" applyFont="1" applyBorder="1" applyAlignment="1">
      <alignment/>
    </xf>
    <xf numFmtId="43" fontId="9" fillId="0" borderId="0" xfId="38" applyFont="1" applyBorder="1" applyAlignment="1">
      <alignment/>
    </xf>
    <xf numFmtId="0" fontId="9" fillId="0" borderId="0" xfId="0" applyFont="1" applyBorder="1" applyAlignment="1">
      <alignment horizontal="center"/>
    </xf>
    <xf numFmtId="43" fontId="10" fillId="0" borderId="31" xfId="38" applyFont="1" applyBorder="1" applyAlignment="1">
      <alignment/>
    </xf>
    <xf numFmtId="0" fontId="9" fillId="0" borderId="0" xfId="0" applyFont="1" applyAlignment="1">
      <alignment/>
    </xf>
    <xf numFmtId="43" fontId="7" fillId="0" borderId="0" xfId="0" applyNumberFormat="1" applyFont="1" applyAlignment="1">
      <alignment/>
    </xf>
    <xf numFmtId="0" fontId="7" fillId="0" borderId="0" xfId="0" applyFont="1" applyAlignment="1">
      <alignment/>
    </xf>
    <xf numFmtId="43" fontId="10" fillId="0" borderId="24" xfId="38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3" fontId="10" fillId="0" borderId="0" xfId="38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left" vertical="center"/>
    </xf>
    <xf numFmtId="43" fontId="10" fillId="0" borderId="24" xfId="38" applyFont="1" applyBorder="1" applyAlignment="1">
      <alignment horizontal="center" vertical="center"/>
    </xf>
    <xf numFmtId="43" fontId="10" fillId="0" borderId="27" xfId="38" applyFont="1" applyBorder="1" applyAlignment="1">
      <alignment horizontal="right" vertical="center"/>
    </xf>
    <xf numFmtId="43" fontId="10" fillId="0" borderId="23" xfId="38" applyFont="1" applyBorder="1" applyAlignment="1">
      <alignment horizontal="center" vertical="center"/>
    </xf>
    <xf numFmtId="0" fontId="10" fillId="0" borderId="24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center"/>
    </xf>
    <xf numFmtId="210" fontId="9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71" t="s">
        <v>57</v>
      </c>
      <c r="B1" s="71"/>
      <c r="C1" s="71"/>
      <c r="D1" s="71"/>
      <c r="E1" s="71"/>
      <c r="F1" s="71"/>
    </row>
    <row r="2" spans="1:6" ht="24">
      <c r="A2" s="71" t="s">
        <v>0</v>
      </c>
      <c r="B2" s="71"/>
      <c r="C2" s="71"/>
      <c r="D2" s="71"/>
      <c r="E2" s="71"/>
      <c r="F2" s="71"/>
    </row>
    <row r="3" spans="1:42" ht="24">
      <c r="A3" s="72" t="s">
        <v>1</v>
      </c>
      <c r="B3" s="72"/>
      <c r="C3" s="72"/>
      <c r="D3" s="72"/>
      <c r="E3" s="72"/>
      <c r="F3" s="7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73" t="s">
        <v>2</v>
      </c>
      <c r="B4" s="75" t="s">
        <v>3</v>
      </c>
      <c r="C4" s="77" t="s">
        <v>4</v>
      </c>
      <c r="D4" s="77"/>
      <c r="E4" s="79" t="s">
        <v>5</v>
      </c>
      <c r="F4" s="80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74"/>
      <c r="B5" s="76"/>
      <c r="C5" s="78"/>
      <c r="D5" s="78"/>
      <c r="E5" s="81"/>
      <c r="F5" s="8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5"/>
  <sheetViews>
    <sheetView tabSelected="1" view="pageBreakPreview" zoomScale="90" zoomScaleNormal="75" zoomScaleSheetLayoutView="90" zoomScalePageLayoutView="0" workbookViewId="0" topLeftCell="A87">
      <selection activeCell="A87" sqref="A87:D87"/>
    </sheetView>
  </sheetViews>
  <sheetFormatPr defaultColWidth="57.00390625" defaultRowHeight="21.75"/>
  <cols>
    <col min="1" max="1" width="70.57421875" style="24" customWidth="1"/>
    <col min="2" max="2" width="21.421875" style="25" customWidth="1"/>
    <col min="3" max="3" width="24.57421875" style="24" customWidth="1"/>
    <col min="4" max="4" width="23.140625" style="28" customWidth="1"/>
    <col min="5" max="5" width="28.00390625" style="24" customWidth="1"/>
    <col min="6" max="6" width="27.00390625" style="24" customWidth="1"/>
    <col min="7" max="16384" width="57.00390625" style="24" customWidth="1"/>
  </cols>
  <sheetData>
    <row r="1" spans="1:4" ht="26.25">
      <c r="A1" s="83" t="s">
        <v>58</v>
      </c>
      <c r="B1" s="83"/>
      <c r="C1" s="83"/>
      <c r="D1" s="83"/>
    </row>
    <row r="2" spans="1:4" ht="21.75" customHeight="1">
      <c r="A2" s="83" t="s">
        <v>124</v>
      </c>
      <c r="B2" s="83"/>
      <c r="C2" s="83"/>
      <c r="D2" s="83"/>
    </row>
    <row r="3" spans="1:4" ht="26.25">
      <c r="A3" s="88" t="s">
        <v>123</v>
      </c>
      <c r="B3" s="88"/>
      <c r="C3" s="88"/>
      <c r="D3" s="88"/>
    </row>
    <row r="4" spans="1:4" ht="21.75" customHeight="1">
      <c r="A4" s="84" t="s">
        <v>2</v>
      </c>
      <c r="B4" s="86" t="s">
        <v>3</v>
      </c>
      <c r="C4" s="84" t="s">
        <v>4</v>
      </c>
      <c r="D4" s="84" t="s">
        <v>5</v>
      </c>
    </row>
    <row r="5" spans="1:4" ht="4.5" customHeight="1">
      <c r="A5" s="85"/>
      <c r="B5" s="87"/>
      <c r="C5" s="85"/>
      <c r="D5" s="85"/>
    </row>
    <row r="6" spans="1:4" ht="25.5">
      <c r="A6" s="64" t="s">
        <v>119</v>
      </c>
      <c r="B6" s="62" t="s">
        <v>120</v>
      </c>
      <c r="C6" s="65">
        <v>1632800</v>
      </c>
      <c r="D6" s="63"/>
    </row>
    <row r="7" spans="1:6" ht="25.5">
      <c r="A7" s="32" t="s">
        <v>60</v>
      </c>
      <c r="B7" s="33" t="s">
        <v>67</v>
      </c>
      <c r="C7" s="34">
        <v>1000</v>
      </c>
      <c r="D7" s="35"/>
      <c r="E7" s="59"/>
      <c r="F7" s="60"/>
    </row>
    <row r="8" spans="1:6" ht="25.5">
      <c r="A8" s="32" t="s">
        <v>65</v>
      </c>
      <c r="B8" s="33" t="s">
        <v>68</v>
      </c>
      <c r="C8" s="34">
        <f>29012448.94+2214532.34-10000000-1740986</f>
        <v>19485995.28</v>
      </c>
      <c r="D8" s="35"/>
      <c r="E8" s="59"/>
      <c r="F8" s="60"/>
    </row>
    <row r="9" spans="1:6" ht="25.5">
      <c r="A9" s="32" t="s">
        <v>59</v>
      </c>
      <c r="B9" s="33" t="s">
        <v>68</v>
      </c>
      <c r="C9" s="36">
        <f>2851250.54+10183575.21-5237095.37+500+1900+0.3</f>
        <v>7800130.68</v>
      </c>
      <c r="D9" s="37"/>
      <c r="E9" s="30"/>
      <c r="F9" s="46"/>
    </row>
    <row r="10" spans="1:6" ht="25.5">
      <c r="A10" s="32" t="s">
        <v>61</v>
      </c>
      <c r="B10" s="33" t="s">
        <v>68</v>
      </c>
      <c r="C10" s="36">
        <f>928130.07+2283.69</f>
        <v>930413.7599999999</v>
      </c>
      <c r="D10" s="37"/>
      <c r="E10" s="30"/>
      <c r="F10" s="46"/>
    </row>
    <row r="11" spans="1:6" ht="25.5">
      <c r="A11" s="32" t="s">
        <v>62</v>
      </c>
      <c r="B11" s="33" t="s">
        <v>69</v>
      </c>
      <c r="C11" s="36">
        <v>1384901.51</v>
      </c>
      <c r="D11" s="37"/>
      <c r="E11" s="30"/>
      <c r="F11" s="46"/>
    </row>
    <row r="12" spans="1:6" ht="25.5">
      <c r="A12" s="32" t="s">
        <v>89</v>
      </c>
      <c r="B12" s="33" t="s">
        <v>68</v>
      </c>
      <c r="C12" s="36">
        <v>98144.36</v>
      </c>
      <c r="D12" s="37"/>
      <c r="E12" s="30"/>
      <c r="F12" s="46"/>
    </row>
    <row r="13" spans="1:6" ht="25.5">
      <c r="A13" s="32" t="s">
        <v>105</v>
      </c>
      <c r="B13" s="33" t="s">
        <v>69</v>
      </c>
      <c r="C13" s="36">
        <v>1092707.66</v>
      </c>
      <c r="D13" s="37"/>
      <c r="E13" s="30"/>
      <c r="F13" s="46"/>
    </row>
    <row r="14" spans="1:6" ht="25.5">
      <c r="A14" s="32" t="s">
        <v>92</v>
      </c>
      <c r="B14" s="33" t="s">
        <v>91</v>
      </c>
      <c r="C14" s="36">
        <f>3851-2156+27758</f>
        <v>29453</v>
      </c>
      <c r="D14" s="37"/>
      <c r="E14" s="30"/>
      <c r="F14" s="46"/>
    </row>
    <row r="15" spans="1:6" ht="25.5">
      <c r="A15" s="32" t="s">
        <v>66</v>
      </c>
      <c r="B15" s="33" t="s">
        <v>70</v>
      </c>
      <c r="C15" s="36">
        <f>75996.21-433.43+11255.83</f>
        <v>86818.61000000002</v>
      </c>
      <c r="D15" s="37"/>
      <c r="E15" s="30"/>
      <c r="F15" s="46"/>
    </row>
    <row r="16" spans="1:6" ht="25.5">
      <c r="A16" s="32" t="s">
        <v>126</v>
      </c>
      <c r="B16" s="33" t="s">
        <v>127</v>
      </c>
      <c r="C16" s="36">
        <v>2200</v>
      </c>
      <c r="D16" s="37"/>
      <c r="E16" s="30"/>
      <c r="F16" s="46"/>
    </row>
    <row r="17" spans="1:6" ht="25.5">
      <c r="A17" s="32" t="s">
        <v>95</v>
      </c>
      <c r="B17" s="33" t="s">
        <v>71</v>
      </c>
      <c r="C17" s="36">
        <f>741723</f>
        <v>741723</v>
      </c>
      <c r="D17" s="37"/>
      <c r="E17" s="30"/>
      <c r="F17" s="46"/>
    </row>
    <row r="18" spans="1:6" ht="25.5">
      <c r="A18" s="32" t="s">
        <v>98</v>
      </c>
      <c r="B18" s="33" t="s">
        <v>71</v>
      </c>
      <c r="C18" s="36">
        <f>369128+61353</f>
        <v>430481</v>
      </c>
      <c r="D18" s="37"/>
      <c r="E18" s="30"/>
      <c r="F18" s="46"/>
    </row>
    <row r="19" spans="1:6" ht="25.5">
      <c r="A19" s="32" t="s">
        <v>94</v>
      </c>
      <c r="B19" s="33" t="s">
        <v>72</v>
      </c>
      <c r="C19" s="36">
        <f>330950-10290+1343557-1537899+2500+500-126846</f>
        <v>2472</v>
      </c>
      <c r="D19" s="37"/>
      <c r="E19" s="30"/>
      <c r="F19" s="46"/>
    </row>
    <row r="20" spans="1:6" ht="25.5">
      <c r="A20" s="32" t="s">
        <v>63</v>
      </c>
      <c r="B20" s="33" t="s">
        <v>73</v>
      </c>
      <c r="C20" s="36"/>
      <c r="D20" s="37">
        <f>696822.46+155.7+186.84+50055+15797.48+7173-499-36784.66-13596+9600-24486.5</f>
        <v>704424.3199999998</v>
      </c>
      <c r="E20" s="30"/>
      <c r="F20" s="46"/>
    </row>
    <row r="21" spans="1:6" ht="25.5">
      <c r="A21" s="32" t="s">
        <v>96</v>
      </c>
      <c r="B21" s="33"/>
      <c r="C21" s="36"/>
      <c r="D21" s="37">
        <f>1767997.43+2283.69</f>
        <v>1770281.1199999999</v>
      </c>
      <c r="E21" s="30"/>
      <c r="F21" s="46"/>
    </row>
    <row r="22" spans="1:6" ht="25.5">
      <c r="A22" s="32" t="s">
        <v>27</v>
      </c>
      <c r="B22" s="33" t="s">
        <v>100</v>
      </c>
      <c r="C22" s="36"/>
      <c r="D22" s="37">
        <v>2472</v>
      </c>
      <c r="E22" s="30"/>
      <c r="F22" s="46"/>
    </row>
    <row r="23" spans="1:6" ht="25.5">
      <c r="A23" s="32" t="s">
        <v>121</v>
      </c>
      <c r="B23" s="33" t="s">
        <v>122</v>
      </c>
      <c r="C23" s="36"/>
      <c r="D23" s="37">
        <f>1235000+397800+7144</f>
        <v>1639944</v>
      </c>
      <c r="E23" s="30"/>
      <c r="F23" s="46"/>
    </row>
    <row r="24" spans="1:6" ht="25.5">
      <c r="A24" s="32" t="s">
        <v>26</v>
      </c>
      <c r="B24" s="33" t="s">
        <v>74</v>
      </c>
      <c r="C24" s="34"/>
      <c r="D24" s="38">
        <v>7451603.36</v>
      </c>
      <c r="E24" s="59"/>
      <c r="F24" s="61"/>
    </row>
    <row r="25" spans="1:6" ht="25.5">
      <c r="A25" s="32" t="s">
        <v>99</v>
      </c>
      <c r="B25" s="33" t="s">
        <v>75</v>
      </c>
      <c r="C25" s="66"/>
      <c r="D25" s="67">
        <v>1709800</v>
      </c>
      <c r="E25" s="59"/>
      <c r="F25" s="61"/>
    </row>
    <row r="26" spans="1:6" ht="25.5">
      <c r="A26" s="32" t="s">
        <v>28</v>
      </c>
      <c r="B26" s="33" t="s">
        <v>76</v>
      </c>
      <c r="C26" s="40"/>
      <c r="D26" s="41">
        <f>11563921.63-749240-410350+0.3-96000</f>
        <v>10308331.930000002</v>
      </c>
      <c r="E26" s="30">
        <v>10404331.63</v>
      </c>
      <c r="F26" s="46"/>
    </row>
    <row r="27" spans="1:6" ht="25.5">
      <c r="A27" s="32" t="s">
        <v>64</v>
      </c>
      <c r="B27" s="33" t="s">
        <v>77</v>
      </c>
      <c r="C27" s="36"/>
      <c r="D27" s="37">
        <f>8173793.38+410350</f>
        <v>8584143.379999999</v>
      </c>
      <c r="E27" s="30"/>
      <c r="F27" s="46"/>
    </row>
    <row r="28" spans="1:6" ht="25.5">
      <c r="A28" s="32" t="s">
        <v>93</v>
      </c>
      <c r="B28" s="33" t="s">
        <v>78</v>
      </c>
      <c r="C28" s="36"/>
      <c r="D28" s="37">
        <f>61737383.07+2324332.58-4+10+1235000+397800+61353+11255.83-2156+27758+2200</f>
        <v>65794932.48</v>
      </c>
      <c r="E28" s="30">
        <f>D28-C29-C30-C31-C32-C33-C34-C49-C50-C51-C52-C53-C54-C55-C56-C57-C58-C59</f>
        <v>2002827.5899999887</v>
      </c>
      <c r="F28" s="46"/>
    </row>
    <row r="29" spans="1:6" ht="25.5">
      <c r="A29" s="39" t="s">
        <v>20</v>
      </c>
      <c r="B29" s="29" t="s">
        <v>79</v>
      </c>
      <c r="C29" s="36">
        <f>1498959.84+43146+500-500-5400</f>
        <v>1536705.84</v>
      </c>
      <c r="D29" s="37"/>
      <c r="E29" s="30"/>
      <c r="F29" s="46"/>
    </row>
    <row r="30" spans="1:6" ht="25.5">
      <c r="A30" s="32" t="s">
        <v>11</v>
      </c>
      <c r="B30" s="33" t="s">
        <v>80</v>
      </c>
      <c r="C30" s="36">
        <f>8812908+855830</f>
        <v>9668738</v>
      </c>
      <c r="D30" s="37"/>
      <c r="E30" s="30"/>
      <c r="F30" s="46"/>
    </row>
    <row r="31" spans="1:6" ht="25.5">
      <c r="A31" s="32" t="s">
        <v>13</v>
      </c>
      <c r="B31" s="33" t="s">
        <v>81</v>
      </c>
      <c r="C31" s="36">
        <f>1180028+116435</f>
        <v>1296463</v>
      </c>
      <c r="D31" s="37"/>
      <c r="E31" s="30"/>
      <c r="F31" s="46"/>
    </row>
    <row r="32" spans="1:6" ht="25.5">
      <c r="A32" s="32" t="s">
        <v>14</v>
      </c>
      <c r="B32" s="33" t="s">
        <v>82</v>
      </c>
      <c r="C32" s="36">
        <f>325463.5+14900+2400-2250-24486.5+1709800</f>
        <v>2025827</v>
      </c>
      <c r="D32" s="37"/>
      <c r="E32" s="30"/>
      <c r="F32" s="46"/>
    </row>
    <row r="33" spans="1:6" ht="25.5">
      <c r="A33" s="32" t="s">
        <v>15</v>
      </c>
      <c r="B33" s="33" t="s">
        <v>83</v>
      </c>
      <c r="C33" s="36">
        <f>6141773.52+50000</f>
        <v>6191773.52</v>
      </c>
      <c r="D33" s="49"/>
      <c r="E33" s="30"/>
      <c r="F33" s="46"/>
    </row>
    <row r="34" spans="1:6" ht="25.5">
      <c r="A34" s="32" t="s">
        <v>16</v>
      </c>
      <c r="B34" s="33" t="s">
        <v>84</v>
      </c>
      <c r="C34" s="55">
        <f>3863368.95+790303.36</f>
        <v>4653672.3100000005</v>
      </c>
      <c r="D34" s="49"/>
      <c r="E34" s="30"/>
      <c r="F34" s="46"/>
    </row>
    <row r="35" spans="1:6" ht="25.5">
      <c r="A35" s="42" t="s">
        <v>17</v>
      </c>
      <c r="B35" s="43" t="s">
        <v>85</v>
      </c>
      <c r="C35" s="45">
        <f>390083.61+64503.23</f>
        <v>454586.83999999997</v>
      </c>
      <c r="D35" s="45"/>
      <c r="E35" s="30"/>
      <c r="F35" s="46">
        <f>SUM(C29:C35)</f>
        <v>25827766.51</v>
      </c>
    </row>
    <row r="36" spans="1:5" ht="16.5" customHeight="1">
      <c r="A36" s="50"/>
      <c r="B36" s="51"/>
      <c r="C36" s="46"/>
      <c r="D36" s="46"/>
      <c r="E36" s="27">
        <f>SUM(D36-C36)</f>
        <v>0</v>
      </c>
    </row>
    <row r="37" spans="1:5" ht="26.25">
      <c r="A37" s="56" t="s">
        <v>108</v>
      </c>
      <c r="B37" s="51"/>
      <c r="C37" s="46"/>
      <c r="D37" s="46"/>
      <c r="E37" s="27"/>
    </row>
    <row r="38" spans="1:5" ht="26.25">
      <c r="A38" s="89" t="s">
        <v>106</v>
      </c>
      <c r="B38" s="89"/>
      <c r="C38" s="89"/>
      <c r="D38" s="46"/>
      <c r="E38" s="27"/>
    </row>
    <row r="39" spans="1:5" ht="26.25">
      <c r="A39" s="89" t="s">
        <v>107</v>
      </c>
      <c r="B39" s="89"/>
      <c r="C39" s="89"/>
      <c r="D39" s="46"/>
      <c r="E39" s="27"/>
    </row>
    <row r="40" spans="1:5" ht="15" customHeight="1">
      <c r="A40" s="50"/>
      <c r="B40" s="51"/>
      <c r="C40" s="46"/>
      <c r="D40" s="46"/>
      <c r="E40" s="27"/>
    </row>
    <row r="41" spans="1:5" s="58" customFormat="1" ht="26.25">
      <c r="A41" s="56" t="s">
        <v>114</v>
      </c>
      <c r="B41" s="54"/>
      <c r="C41" s="53" t="s">
        <v>115</v>
      </c>
      <c r="D41" s="53"/>
      <c r="E41" s="57"/>
    </row>
    <row r="42" spans="1:5" s="58" customFormat="1" ht="26.25">
      <c r="A42" s="56" t="s">
        <v>111</v>
      </c>
      <c r="B42" s="54"/>
      <c r="C42" s="53" t="s">
        <v>109</v>
      </c>
      <c r="D42" s="53"/>
      <c r="E42" s="57"/>
    </row>
    <row r="43" spans="1:5" s="58" customFormat="1" ht="26.25">
      <c r="A43" s="56" t="s">
        <v>110</v>
      </c>
      <c r="B43" s="54"/>
      <c r="C43" s="53" t="s">
        <v>101</v>
      </c>
      <c r="D43" s="53"/>
      <c r="E43" s="57"/>
    </row>
    <row r="44" spans="1:4" ht="26.25">
      <c r="A44" s="83" t="s">
        <v>58</v>
      </c>
      <c r="B44" s="83"/>
      <c r="C44" s="83"/>
      <c r="D44" s="83"/>
    </row>
    <row r="45" spans="1:4" ht="21.75" customHeight="1">
      <c r="A45" s="83" t="s">
        <v>124</v>
      </c>
      <c r="B45" s="83"/>
      <c r="C45" s="83"/>
      <c r="D45" s="83"/>
    </row>
    <row r="46" spans="1:4" ht="26.25">
      <c r="A46" s="88" t="s">
        <v>116</v>
      </c>
      <c r="B46" s="88"/>
      <c r="C46" s="88"/>
      <c r="D46" s="88"/>
    </row>
    <row r="47" spans="1:4" ht="21.75" customHeight="1">
      <c r="A47" s="84" t="s">
        <v>2</v>
      </c>
      <c r="B47" s="86" t="s">
        <v>3</v>
      </c>
      <c r="C47" s="84" t="s">
        <v>4</v>
      </c>
      <c r="D47" s="84" t="s">
        <v>5</v>
      </c>
    </row>
    <row r="48" spans="1:4" ht="4.5" customHeight="1">
      <c r="A48" s="85"/>
      <c r="B48" s="87"/>
      <c r="C48" s="85"/>
      <c r="D48" s="85"/>
    </row>
    <row r="49" spans="1:6" ht="25.5">
      <c r="A49" s="48" t="s">
        <v>22</v>
      </c>
      <c r="B49" s="47" t="s">
        <v>87</v>
      </c>
      <c r="C49" s="55">
        <f>5797697.76+600000</f>
        <v>6397697.76</v>
      </c>
      <c r="D49" s="49"/>
      <c r="E49" s="30"/>
      <c r="F49" s="46"/>
    </row>
    <row r="50" spans="1:6" ht="25.5">
      <c r="A50" s="48" t="s">
        <v>18</v>
      </c>
      <c r="B50" s="47" t="s">
        <v>86</v>
      </c>
      <c r="C50" s="55">
        <f>252021.46+2880000</f>
        <v>3132021.46</v>
      </c>
      <c r="D50" s="49"/>
      <c r="E50" s="30"/>
      <c r="F50" s="46"/>
    </row>
    <row r="51" spans="1:6" ht="25.5">
      <c r="A51" s="48" t="s">
        <v>19</v>
      </c>
      <c r="B51" s="47" t="s">
        <v>88</v>
      </c>
      <c r="C51" s="55">
        <f>5520700+3731300-96000</f>
        <v>9156000</v>
      </c>
      <c r="D51" s="49"/>
      <c r="E51" s="30"/>
      <c r="F51" s="46"/>
    </row>
    <row r="52" spans="1:6" ht="25.5">
      <c r="A52" s="70" t="s">
        <v>21</v>
      </c>
      <c r="B52" s="33" t="s">
        <v>117</v>
      </c>
      <c r="C52" s="37">
        <v>20000</v>
      </c>
      <c r="D52" s="36"/>
      <c r="E52" s="46"/>
      <c r="F52" s="46"/>
    </row>
    <row r="53" spans="1:5" ht="25.5">
      <c r="A53" s="68" t="s">
        <v>97</v>
      </c>
      <c r="B53" s="69" t="s">
        <v>87</v>
      </c>
      <c r="C53" s="40">
        <f>1475262+397800+7144</f>
        <v>1880206</v>
      </c>
      <c r="D53" s="31"/>
      <c r="E53" s="30"/>
    </row>
    <row r="54" spans="1:5" ht="25.5">
      <c r="A54" s="48" t="s">
        <v>103</v>
      </c>
      <c r="B54" s="47" t="s">
        <v>87</v>
      </c>
      <c r="C54" s="55">
        <f>12019447.54+433752.46+1012700-1900</f>
        <v>13464000</v>
      </c>
      <c r="D54" s="35"/>
      <c r="E54" s="30"/>
    </row>
    <row r="55" spans="1:6" ht="25.5">
      <c r="A55" s="48" t="s">
        <v>104</v>
      </c>
      <c r="B55" s="47" t="s">
        <v>87</v>
      </c>
      <c r="C55" s="55">
        <f>1853500+57000+156000-2500-500+500</f>
        <v>2064000</v>
      </c>
      <c r="D55" s="35"/>
      <c r="E55" s="30"/>
      <c r="F55" s="27"/>
    </row>
    <row r="56" spans="1:6" ht="25.5">
      <c r="A56" s="32" t="s">
        <v>102</v>
      </c>
      <c r="B56" s="33" t="s">
        <v>87</v>
      </c>
      <c r="C56" s="36">
        <v>93000</v>
      </c>
      <c r="D56" s="37"/>
      <c r="E56" s="30"/>
      <c r="F56" s="27"/>
    </row>
    <row r="57" spans="1:5" ht="25.5">
      <c r="A57" s="32" t="s">
        <v>112</v>
      </c>
      <c r="B57" s="29" t="s">
        <v>87</v>
      </c>
      <c r="C57" s="40">
        <v>749000</v>
      </c>
      <c r="D57" s="41"/>
      <c r="E57" s="30"/>
    </row>
    <row r="58" spans="1:4" ht="25.5">
      <c r="A58" s="32" t="s">
        <v>90</v>
      </c>
      <c r="B58" s="33" t="s">
        <v>87</v>
      </c>
      <c r="C58" s="36">
        <f>90000+138000</f>
        <v>228000</v>
      </c>
      <c r="D58" s="37"/>
    </row>
    <row r="59" spans="1:5" ht="25.5">
      <c r="A59" s="32" t="s">
        <v>118</v>
      </c>
      <c r="B59" s="33" t="s">
        <v>87</v>
      </c>
      <c r="C59" s="36">
        <v>1235000</v>
      </c>
      <c r="D59" s="37"/>
      <c r="E59" s="27">
        <f>SUM(C29:C35)+SUM(C49:C59)</f>
        <v>64246691.730000004</v>
      </c>
    </row>
    <row r="60" spans="1:4" ht="25.5">
      <c r="A60" s="32"/>
      <c r="B60" s="33"/>
      <c r="C60" s="36"/>
      <c r="D60" s="37"/>
    </row>
    <row r="61" spans="1:4" ht="25.5">
      <c r="A61" s="32"/>
      <c r="B61" s="33"/>
      <c r="C61" s="36"/>
      <c r="D61" s="37"/>
    </row>
    <row r="62" spans="1:4" ht="25.5">
      <c r="A62" s="32"/>
      <c r="B62" s="33"/>
      <c r="C62" s="36"/>
      <c r="D62" s="37"/>
    </row>
    <row r="63" spans="1:4" ht="25.5">
      <c r="A63" s="32"/>
      <c r="B63" s="33"/>
      <c r="C63" s="36"/>
      <c r="D63" s="37"/>
    </row>
    <row r="64" spans="1:4" ht="25.5">
      <c r="A64" s="32"/>
      <c r="B64" s="33"/>
      <c r="C64" s="36"/>
      <c r="D64" s="37"/>
    </row>
    <row r="65" spans="1:4" ht="25.5">
      <c r="A65" s="32"/>
      <c r="B65" s="33"/>
      <c r="C65" s="36"/>
      <c r="D65" s="37"/>
    </row>
    <row r="66" spans="1:4" ht="25.5">
      <c r="A66" s="32"/>
      <c r="B66" s="33"/>
      <c r="C66" s="36"/>
      <c r="D66" s="37"/>
    </row>
    <row r="67" spans="1:4" ht="25.5">
      <c r="A67" s="32"/>
      <c r="B67" s="33"/>
      <c r="C67" s="36"/>
      <c r="D67" s="37"/>
    </row>
    <row r="68" spans="1:4" ht="25.5">
      <c r="A68" s="32"/>
      <c r="B68" s="33"/>
      <c r="C68" s="36"/>
      <c r="D68" s="37"/>
    </row>
    <row r="69" spans="1:4" ht="25.5">
      <c r="A69" s="32"/>
      <c r="B69" s="33"/>
      <c r="C69" s="36"/>
      <c r="D69" s="37"/>
    </row>
    <row r="70" spans="1:4" ht="25.5">
      <c r="A70" s="32"/>
      <c r="B70" s="33"/>
      <c r="C70" s="34"/>
      <c r="D70" s="38"/>
    </row>
    <row r="71" spans="1:4" ht="25.5">
      <c r="A71" s="39"/>
      <c r="B71" s="29"/>
      <c r="C71" s="36"/>
      <c r="D71" s="37"/>
    </row>
    <row r="72" spans="1:4" ht="25.5">
      <c r="A72" s="32"/>
      <c r="B72" s="33"/>
      <c r="C72" s="36"/>
      <c r="D72" s="37"/>
    </row>
    <row r="73" spans="1:4" ht="25.5">
      <c r="A73" s="32"/>
      <c r="B73" s="33"/>
      <c r="C73" s="36"/>
      <c r="D73" s="37"/>
    </row>
    <row r="74" spans="1:4" ht="22.5" customHeight="1">
      <c r="A74" s="48"/>
      <c r="B74" s="47"/>
      <c r="C74" s="55"/>
      <c r="D74" s="49"/>
    </row>
    <row r="75" spans="1:4" ht="25.5">
      <c r="A75" s="48"/>
      <c r="B75" s="47"/>
      <c r="C75" s="55"/>
      <c r="D75" s="49"/>
    </row>
    <row r="76" spans="1:4" ht="25.5">
      <c r="A76" s="42"/>
      <c r="B76" s="43"/>
      <c r="C76" s="44"/>
      <c r="D76" s="45"/>
    </row>
    <row r="77" spans="1:5" ht="22.5" customHeight="1" thickBot="1">
      <c r="A77" s="50"/>
      <c r="B77" s="51"/>
      <c r="C77" s="52">
        <f>SUM(C49:C76)+SUM(C6:C35)</f>
        <v>97965932.59</v>
      </c>
      <c r="D77" s="52">
        <f>SUM(D53:D76)+SUM(D7:D35)</f>
        <v>97965932.59</v>
      </c>
      <c r="E77" s="27">
        <f>SUM(D77-C77)</f>
        <v>0</v>
      </c>
    </row>
    <row r="78" spans="1:5" ht="22.5" customHeight="1" thickTop="1">
      <c r="A78" s="50"/>
      <c r="B78" s="51"/>
      <c r="C78" s="46"/>
      <c r="D78" s="46"/>
      <c r="E78" s="27"/>
    </row>
    <row r="79" spans="1:5" ht="26.25">
      <c r="A79" s="56" t="s">
        <v>108</v>
      </c>
      <c r="B79" s="51"/>
      <c r="C79" s="46"/>
      <c r="D79" s="46"/>
      <c r="E79" s="27"/>
    </row>
    <row r="80" spans="1:5" ht="26.25">
      <c r="A80" s="89" t="s">
        <v>106</v>
      </c>
      <c r="B80" s="89"/>
      <c r="C80" s="89"/>
      <c r="D80" s="46"/>
      <c r="E80" s="27"/>
    </row>
    <row r="81" spans="1:5" ht="26.25">
      <c r="A81" s="89" t="s">
        <v>107</v>
      </c>
      <c r="B81" s="89"/>
      <c r="C81" s="89"/>
      <c r="D81" s="46"/>
      <c r="E81" s="27"/>
    </row>
    <row r="82" spans="1:5" ht="25.5">
      <c r="A82" s="50"/>
      <c r="B82" s="51"/>
      <c r="C82" s="46"/>
      <c r="D82" s="46"/>
      <c r="E82" s="27"/>
    </row>
    <row r="83" spans="1:5" s="58" customFormat="1" ht="26.25">
      <c r="A83" s="56" t="s">
        <v>113</v>
      </c>
      <c r="B83" s="54"/>
      <c r="C83" s="53" t="s">
        <v>115</v>
      </c>
      <c r="D83" s="53"/>
      <c r="E83" s="57"/>
    </row>
    <row r="84" spans="1:5" s="58" customFormat="1" ht="26.25">
      <c r="A84" s="56" t="s">
        <v>111</v>
      </c>
      <c r="B84" s="54"/>
      <c r="C84" s="53" t="s">
        <v>109</v>
      </c>
      <c r="D84" s="53"/>
      <c r="E84" s="57"/>
    </row>
    <row r="85" spans="1:5" s="58" customFormat="1" ht="26.25">
      <c r="A85" s="56" t="s">
        <v>110</v>
      </c>
      <c r="B85" s="54"/>
      <c r="C85" s="53" t="s">
        <v>101</v>
      </c>
      <c r="D85" s="53"/>
      <c r="E85" s="57"/>
    </row>
    <row r="86" spans="1:5" ht="22.5" customHeight="1">
      <c r="A86" s="50"/>
      <c r="B86" s="51"/>
      <c r="C86" s="46"/>
      <c r="D86" s="46"/>
      <c r="E86" s="27"/>
    </row>
    <row r="87" spans="1:4" ht="26.25">
      <c r="A87" s="83" t="s">
        <v>58</v>
      </c>
      <c r="B87" s="83"/>
      <c r="C87" s="83"/>
      <c r="D87" s="83"/>
    </row>
    <row r="88" spans="1:4" ht="21.75" customHeight="1">
      <c r="A88" s="83" t="s">
        <v>125</v>
      </c>
      <c r="B88" s="83"/>
      <c r="C88" s="83"/>
      <c r="D88" s="83"/>
    </row>
    <row r="89" spans="1:4" ht="26.25">
      <c r="A89" s="88" t="s">
        <v>116</v>
      </c>
      <c r="B89" s="88"/>
      <c r="C89" s="88"/>
      <c r="D89" s="88"/>
    </row>
    <row r="90" spans="1:4" ht="21.75" customHeight="1">
      <c r="A90" s="84" t="s">
        <v>2</v>
      </c>
      <c r="B90" s="86" t="s">
        <v>3</v>
      </c>
      <c r="C90" s="84" t="s">
        <v>4</v>
      </c>
      <c r="D90" s="84" t="s">
        <v>5</v>
      </c>
    </row>
    <row r="91" spans="1:4" ht="4.5" customHeight="1">
      <c r="A91" s="85"/>
      <c r="B91" s="87"/>
      <c r="C91" s="85"/>
      <c r="D91" s="85"/>
    </row>
    <row r="92" spans="1:4" ht="25.5">
      <c r="A92" s="64" t="s">
        <v>119</v>
      </c>
      <c r="B92" s="62" t="s">
        <v>120</v>
      </c>
      <c r="C92" s="65">
        <v>1632800</v>
      </c>
      <c r="D92" s="63"/>
    </row>
    <row r="93" spans="1:6" ht="25.5">
      <c r="A93" s="32" t="s">
        <v>60</v>
      </c>
      <c r="B93" s="33" t="s">
        <v>67</v>
      </c>
      <c r="C93" s="34">
        <v>1000</v>
      </c>
      <c r="D93" s="35"/>
      <c r="E93" s="59"/>
      <c r="F93" s="60"/>
    </row>
    <row r="94" spans="1:6" ht="25.5">
      <c r="A94" s="32" t="s">
        <v>65</v>
      </c>
      <c r="B94" s="33" t="s">
        <v>68</v>
      </c>
      <c r="C94" s="34">
        <f>29012448.94+2214532.34-10000000-1740986</f>
        <v>19485995.28</v>
      </c>
      <c r="D94" s="35"/>
      <c r="E94" s="59"/>
      <c r="F94" s="60"/>
    </row>
    <row r="95" spans="1:6" ht="25.5">
      <c r="A95" s="32" t="s">
        <v>59</v>
      </c>
      <c r="B95" s="33" t="s">
        <v>68</v>
      </c>
      <c r="C95" s="36">
        <f>2851250.54+10183575.21-5237095.37+500+1900+0.3</f>
        <v>7800130.68</v>
      </c>
      <c r="D95" s="37"/>
      <c r="E95" s="30"/>
      <c r="F95" s="46"/>
    </row>
    <row r="96" spans="1:6" ht="25.5">
      <c r="A96" s="32" t="s">
        <v>61</v>
      </c>
      <c r="B96" s="33" t="s">
        <v>68</v>
      </c>
      <c r="C96" s="36">
        <f>928130.07+2283.69</f>
        <v>930413.7599999999</v>
      </c>
      <c r="D96" s="37"/>
      <c r="E96" s="30"/>
      <c r="F96" s="46"/>
    </row>
    <row r="97" spans="1:6" ht="25.5">
      <c r="A97" s="32" t="s">
        <v>62</v>
      </c>
      <c r="B97" s="33" t="s">
        <v>69</v>
      </c>
      <c r="C97" s="36">
        <v>1384901.51</v>
      </c>
      <c r="D97" s="37"/>
      <c r="E97" s="30"/>
      <c r="F97" s="46"/>
    </row>
    <row r="98" spans="1:6" ht="25.5">
      <c r="A98" s="32" t="s">
        <v>89</v>
      </c>
      <c r="B98" s="33" t="s">
        <v>68</v>
      </c>
      <c r="C98" s="36">
        <v>98144.36</v>
      </c>
      <c r="D98" s="37"/>
      <c r="E98" s="30"/>
      <c r="F98" s="46"/>
    </row>
    <row r="99" spans="1:6" ht="25.5">
      <c r="A99" s="32" t="s">
        <v>105</v>
      </c>
      <c r="B99" s="33" t="s">
        <v>69</v>
      </c>
      <c r="C99" s="36">
        <v>1092707.66</v>
      </c>
      <c r="D99" s="37"/>
      <c r="E99" s="30">
        <f>SUM(C92:C99)</f>
        <v>32426093.250000004</v>
      </c>
      <c r="F99" s="46"/>
    </row>
    <row r="100" spans="1:6" ht="25.5">
      <c r="A100" s="32" t="s">
        <v>92</v>
      </c>
      <c r="B100" s="33" t="s">
        <v>91</v>
      </c>
      <c r="C100" s="36">
        <f>3851-2156+27758</f>
        <v>29453</v>
      </c>
      <c r="D100" s="37"/>
      <c r="E100" s="30"/>
      <c r="F100" s="46"/>
    </row>
    <row r="101" spans="1:6" ht="25.5">
      <c r="A101" s="32" t="s">
        <v>66</v>
      </c>
      <c r="B101" s="33" t="s">
        <v>70</v>
      </c>
      <c r="C101" s="36">
        <f>75996.21-433.43+11255.83</f>
        <v>86818.61000000002</v>
      </c>
      <c r="D101" s="37"/>
      <c r="E101" s="30"/>
      <c r="F101" s="46"/>
    </row>
    <row r="102" spans="1:6" ht="25.5">
      <c r="A102" s="32" t="s">
        <v>126</v>
      </c>
      <c r="B102" s="33" t="s">
        <v>127</v>
      </c>
      <c r="C102" s="36">
        <v>2200</v>
      </c>
      <c r="D102" s="37"/>
      <c r="E102" s="30"/>
      <c r="F102" s="46"/>
    </row>
    <row r="103" spans="1:6" ht="25.5">
      <c r="A103" s="32" t="s">
        <v>95</v>
      </c>
      <c r="B103" s="33" t="s">
        <v>71</v>
      </c>
      <c r="C103" s="36">
        <f>741723</f>
        <v>741723</v>
      </c>
      <c r="D103" s="37"/>
      <c r="E103" s="30"/>
      <c r="F103" s="46"/>
    </row>
    <row r="104" spans="1:6" ht="25.5">
      <c r="A104" s="32" t="s">
        <v>98</v>
      </c>
      <c r="B104" s="33" t="s">
        <v>71</v>
      </c>
      <c r="C104" s="36">
        <f>369128+61353</f>
        <v>430481</v>
      </c>
      <c r="D104" s="37"/>
      <c r="E104" s="30"/>
      <c r="F104" s="46"/>
    </row>
    <row r="105" spans="1:6" ht="25.5">
      <c r="A105" s="32" t="s">
        <v>94</v>
      </c>
      <c r="B105" s="33" t="s">
        <v>72</v>
      </c>
      <c r="C105" s="36">
        <f>330950-10290+1343557-1537899+2500+500-126846</f>
        <v>2472</v>
      </c>
      <c r="D105" s="37"/>
      <c r="E105" s="30"/>
      <c r="F105" s="46"/>
    </row>
    <row r="106" spans="1:6" ht="25.5">
      <c r="A106" s="32" t="s">
        <v>63</v>
      </c>
      <c r="B106" s="33" t="s">
        <v>73</v>
      </c>
      <c r="C106" s="36"/>
      <c r="D106" s="37">
        <f>696822.46+155.7+186.84+50055+15797.48+7173-499-36784.66-13596+9600-24486.5</f>
        <v>704424.3199999998</v>
      </c>
      <c r="E106" s="30"/>
      <c r="F106" s="46"/>
    </row>
    <row r="107" spans="1:6" ht="25.5">
      <c r="A107" s="32" t="s">
        <v>96</v>
      </c>
      <c r="B107" s="33"/>
      <c r="C107" s="36"/>
      <c r="D107" s="37">
        <f>1767997.43+2283.69</f>
        <v>1770281.1199999999</v>
      </c>
      <c r="E107" s="30"/>
      <c r="F107" s="46"/>
    </row>
    <row r="108" spans="1:6" ht="25.5">
      <c r="A108" s="32" t="s">
        <v>27</v>
      </c>
      <c r="B108" s="33" t="s">
        <v>100</v>
      </c>
      <c r="C108" s="36"/>
      <c r="D108" s="37">
        <v>2472</v>
      </c>
      <c r="E108" s="30"/>
      <c r="F108" s="46"/>
    </row>
    <row r="109" spans="1:6" ht="25.5">
      <c r="A109" s="32" t="s">
        <v>121</v>
      </c>
      <c r="B109" s="33" t="s">
        <v>122</v>
      </c>
      <c r="C109" s="36"/>
      <c r="D109" s="37">
        <f>1235000+397800+7144</f>
        <v>1639944</v>
      </c>
      <c r="E109" s="30"/>
      <c r="F109" s="46"/>
    </row>
    <row r="110" spans="1:6" ht="25.5">
      <c r="A110" s="32" t="s">
        <v>26</v>
      </c>
      <c r="B110" s="33" t="s">
        <v>74</v>
      </c>
      <c r="C110" s="34"/>
      <c r="D110" s="38">
        <v>7451603.36</v>
      </c>
      <c r="E110" s="59"/>
      <c r="F110" s="61"/>
    </row>
    <row r="111" spans="1:6" ht="25.5">
      <c r="A111" s="32" t="s">
        <v>99</v>
      </c>
      <c r="B111" s="33" t="s">
        <v>75</v>
      </c>
      <c r="C111" s="66"/>
      <c r="D111" s="67">
        <v>1709800</v>
      </c>
      <c r="E111" s="59"/>
      <c r="F111" s="61"/>
    </row>
    <row r="112" spans="1:6" ht="25.5">
      <c r="A112" s="32" t="s">
        <v>28</v>
      </c>
      <c r="B112" s="33" t="s">
        <v>76</v>
      </c>
      <c r="C112" s="40"/>
      <c r="D112" s="41">
        <f>10308331.93+D28-C29-C30-C31-C32-C33-C34-C35-C49-C50-C51-C52-C53-C54-C55-C56-C57-C58-C59-F113</f>
        <v>11469512.492499994</v>
      </c>
      <c r="E112" s="30">
        <v>13502828.05</v>
      </c>
      <c r="F112" s="46"/>
    </row>
    <row r="113" spans="1:6" ht="25.5">
      <c r="A113" s="32" t="s">
        <v>64</v>
      </c>
      <c r="B113" s="33" t="s">
        <v>77</v>
      </c>
      <c r="C113" s="36"/>
      <c r="D113" s="37">
        <f>8584143.38+F113</f>
        <v>8971203.567499999</v>
      </c>
      <c r="E113" s="30">
        <f>D28-E59</f>
        <v>1548240.7499999925</v>
      </c>
      <c r="F113" s="46">
        <f>E113*25/100</f>
        <v>387060.18749999814</v>
      </c>
    </row>
    <row r="114" spans="1:6" ht="25.5">
      <c r="A114" s="32"/>
      <c r="B114" s="33"/>
      <c r="C114" s="36"/>
      <c r="D114" s="37"/>
      <c r="E114" s="30" t="e">
        <f>D114-C115-C116-#REF!-C117-C118-C119-C135-C136-C137-C138-C139-C140-C141-C142-C143-C144-C145</f>
        <v>#REF!</v>
      </c>
      <c r="F114" s="46"/>
    </row>
    <row r="115" spans="1:6" ht="25.5">
      <c r="A115" s="39"/>
      <c r="B115" s="29"/>
      <c r="C115" s="36"/>
      <c r="D115" s="37"/>
      <c r="E115" s="30"/>
      <c r="F115" s="46"/>
    </row>
    <row r="116" spans="1:6" ht="25.5">
      <c r="A116" s="32"/>
      <c r="B116" s="33"/>
      <c r="C116" s="36"/>
      <c r="D116" s="37"/>
      <c r="E116" s="30"/>
      <c r="F116" s="46"/>
    </row>
    <row r="117" spans="1:6" ht="25.5">
      <c r="A117" s="32"/>
      <c r="B117" s="33"/>
      <c r="C117" s="36"/>
      <c r="D117" s="37"/>
      <c r="E117" s="30"/>
      <c r="F117" s="46"/>
    </row>
    <row r="118" spans="1:6" ht="25.5">
      <c r="A118" s="32"/>
      <c r="B118" s="33"/>
      <c r="C118" s="36"/>
      <c r="D118" s="49"/>
      <c r="E118" s="30"/>
      <c r="F118" s="46"/>
    </row>
    <row r="119" spans="1:6" ht="25.5">
      <c r="A119" s="32"/>
      <c r="B119" s="33"/>
      <c r="C119" s="55"/>
      <c r="D119" s="49"/>
      <c r="E119" s="30"/>
      <c r="F119" s="46"/>
    </row>
    <row r="120" spans="1:6" ht="25.5">
      <c r="A120" s="42"/>
      <c r="B120" s="43"/>
      <c r="C120" s="45"/>
      <c r="D120" s="45"/>
      <c r="E120" s="30"/>
      <c r="F120" s="46"/>
    </row>
    <row r="121" spans="1:5" ht="22.5" customHeight="1" thickBot="1">
      <c r="A121" s="50"/>
      <c r="B121" s="51"/>
      <c r="C121" s="52">
        <f>SUM(C92:C120)</f>
        <v>33719240.86</v>
      </c>
      <c r="D121" s="52">
        <f>SUM(D97:D120)</f>
        <v>33719240.86</v>
      </c>
      <c r="E121" s="27">
        <f>SUM(D121-C121)</f>
        <v>0</v>
      </c>
    </row>
    <row r="122" spans="1:5" ht="16.5" customHeight="1" thickTop="1">
      <c r="A122" s="50"/>
      <c r="B122" s="51"/>
      <c r="C122" s="46"/>
      <c r="D122" s="46"/>
      <c r="E122" s="27">
        <f>SUM(D122-C122)</f>
        <v>0</v>
      </c>
    </row>
    <row r="123" spans="1:5" ht="26.25">
      <c r="A123" s="56" t="s">
        <v>108</v>
      </c>
      <c r="B123" s="51"/>
      <c r="C123" s="46"/>
      <c r="D123" s="46"/>
      <c r="E123" s="27"/>
    </row>
    <row r="124" spans="1:5" ht="26.25">
      <c r="A124" s="89" t="s">
        <v>106</v>
      </c>
      <c r="B124" s="89"/>
      <c r="C124" s="89"/>
      <c r="D124" s="46"/>
      <c r="E124" s="27"/>
    </row>
    <row r="125" spans="1:5" ht="26.25">
      <c r="A125" s="89" t="s">
        <v>107</v>
      </c>
      <c r="B125" s="89"/>
      <c r="C125" s="89"/>
      <c r="D125" s="46"/>
      <c r="E125" s="27"/>
    </row>
    <row r="126" spans="1:5" ht="15" customHeight="1">
      <c r="A126" s="50"/>
      <c r="B126" s="51"/>
      <c r="C126" s="46"/>
      <c r="D126" s="46"/>
      <c r="E126" s="27"/>
    </row>
    <row r="127" spans="1:5" s="58" customFormat="1" ht="26.25">
      <c r="A127" s="56" t="s">
        <v>114</v>
      </c>
      <c r="B127" s="54"/>
      <c r="C127" s="53" t="s">
        <v>115</v>
      </c>
      <c r="D127" s="53"/>
      <c r="E127" s="57"/>
    </row>
    <row r="128" spans="1:5" s="58" customFormat="1" ht="26.25">
      <c r="A128" s="56" t="s">
        <v>111</v>
      </c>
      <c r="B128" s="54"/>
      <c r="C128" s="53" t="s">
        <v>109</v>
      </c>
      <c r="D128" s="53"/>
      <c r="E128" s="57"/>
    </row>
    <row r="129" spans="1:5" s="58" customFormat="1" ht="26.25">
      <c r="A129" s="56" t="s">
        <v>110</v>
      </c>
      <c r="B129" s="54"/>
      <c r="C129" s="53" t="s">
        <v>101</v>
      </c>
      <c r="D129" s="53"/>
      <c r="E129" s="57"/>
    </row>
    <row r="130" ht="23.25">
      <c r="D130" s="26"/>
    </row>
    <row r="131" ht="23.25">
      <c r="D131" s="26"/>
    </row>
    <row r="132" ht="23.25">
      <c r="D132" s="26"/>
    </row>
    <row r="133" ht="23.25">
      <c r="D133" s="26"/>
    </row>
    <row r="134" ht="23.25">
      <c r="D134" s="26"/>
    </row>
    <row r="135" ht="23.25">
      <c r="D135" s="26"/>
    </row>
    <row r="136" ht="23.25">
      <c r="D136" s="26"/>
    </row>
    <row r="137" ht="23.25">
      <c r="D137" s="26"/>
    </row>
    <row r="138" ht="23.25">
      <c r="D138" s="26"/>
    </row>
    <row r="139" ht="23.25">
      <c r="D139" s="26"/>
    </row>
    <row r="140" ht="23.25">
      <c r="D140" s="26"/>
    </row>
    <row r="141" ht="23.25">
      <c r="D141" s="26"/>
    </row>
    <row r="142" ht="23.25">
      <c r="D142" s="26"/>
    </row>
    <row r="143" ht="23.25">
      <c r="D143" s="26"/>
    </row>
    <row r="144" ht="23.25">
      <c r="D144" s="26"/>
    </row>
    <row r="145" ht="23.25">
      <c r="D145" s="26"/>
    </row>
    <row r="146" ht="23.25">
      <c r="D146" s="26"/>
    </row>
    <row r="147" ht="23.25">
      <c r="D147" s="26"/>
    </row>
    <row r="148" ht="23.25">
      <c r="D148" s="26"/>
    </row>
    <row r="149" ht="23.25">
      <c r="D149" s="26"/>
    </row>
    <row r="150" ht="23.25">
      <c r="D150" s="26"/>
    </row>
    <row r="151" ht="23.25">
      <c r="D151" s="26"/>
    </row>
    <row r="152" ht="23.25">
      <c r="D152" s="26"/>
    </row>
    <row r="153" ht="23.25">
      <c r="D153" s="26"/>
    </row>
    <row r="154" ht="23.25">
      <c r="D154" s="26"/>
    </row>
    <row r="155" ht="23.25">
      <c r="D155" s="26"/>
    </row>
    <row r="156" ht="23.25">
      <c r="D156" s="26"/>
    </row>
    <row r="157" ht="23.25">
      <c r="D157" s="26"/>
    </row>
    <row r="158" ht="23.25">
      <c r="D158" s="26"/>
    </row>
    <row r="159" ht="23.25">
      <c r="D159" s="26"/>
    </row>
    <row r="160" ht="23.25">
      <c r="D160" s="26"/>
    </row>
    <row r="161" ht="23.25">
      <c r="D161" s="26"/>
    </row>
    <row r="162" ht="23.25">
      <c r="D162" s="26"/>
    </row>
    <row r="163" ht="23.25">
      <c r="D163" s="26"/>
    </row>
    <row r="164" ht="23.25">
      <c r="D164" s="26"/>
    </row>
    <row r="165" ht="23.25">
      <c r="D165" s="26"/>
    </row>
    <row r="166" ht="23.25">
      <c r="D166" s="26"/>
    </row>
    <row r="167" ht="23.25">
      <c r="D167" s="26"/>
    </row>
    <row r="168" ht="23.25">
      <c r="D168" s="26"/>
    </row>
    <row r="169" ht="23.25">
      <c r="D169" s="26"/>
    </row>
    <row r="170" ht="23.25">
      <c r="D170" s="26"/>
    </row>
    <row r="171" ht="23.25">
      <c r="D171" s="26"/>
    </row>
    <row r="172" ht="23.25">
      <c r="D172" s="26"/>
    </row>
    <row r="173" ht="23.25">
      <c r="D173" s="26"/>
    </row>
    <row r="174" ht="23.25">
      <c r="D174" s="26"/>
    </row>
    <row r="175" ht="23.25">
      <c r="D175" s="26"/>
    </row>
    <row r="176" ht="23.25">
      <c r="D176" s="26"/>
    </row>
    <row r="177" ht="23.25">
      <c r="D177" s="26"/>
    </row>
    <row r="178" ht="23.25">
      <c r="D178" s="26"/>
    </row>
    <row r="179" ht="23.25">
      <c r="D179" s="26"/>
    </row>
    <row r="180" ht="23.25">
      <c r="D180" s="26"/>
    </row>
    <row r="181" ht="23.25">
      <c r="D181" s="26"/>
    </row>
    <row r="182" ht="23.25">
      <c r="D182" s="26"/>
    </row>
    <row r="183" ht="23.25">
      <c r="D183" s="26"/>
    </row>
    <row r="184" ht="23.25">
      <c r="D184" s="26"/>
    </row>
    <row r="185" ht="23.25">
      <c r="D185" s="26"/>
    </row>
    <row r="186" ht="23.25">
      <c r="D186" s="26"/>
    </row>
    <row r="187" ht="23.25">
      <c r="D187" s="26"/>
    </row>
    <row r="188" ht="23.25">
      <c r="D188" s="26"/>
    </row>
    <row r="189" ht="23.25">
      <c r="D189" s="26"/>
    </row>
    <row r="190" ht="23.25">
      <c r="D190" s="26"/>
    </row>
    <row r="191" ht="23.25">
      <c r="D191" s="26"/>
    </row>
    <row r="192" ht="23.25">
      <c r="D192" s="26"/>
    </row>
    <row r="193" ht="23.25">
      <c r="D193" s="26"/>
    </row>
    <row r="194" ht="23.25">
      <c r="D194" s="26"/>
    </row>
    <row r="195" ht="23.25">
      <c r="D195" s="26"/>
    </row>
    <row r="196" ht="23.25">
      <c r="D196" s="26"/>
    </row>
    <row r="197" ht="23.25">
      <c r="D197" s="26"/>
    </row>
    <row r="198" ht="23.25">
      <c r="D198" s="26"/>
    </row>
    <row r="199" ht="23.25">
      <c r="D199" s="26"/>
    </row>
    <row r="200" ht="23.25">
      <c r="D200" s="26"/>
    </row>
    <row r="201" ht="23.25">
      <c r="D201" s="26"/>
    </row>
    <row r="202" ht="23.25">
      <c r="D202" s="26"/>
    </row>
    <row r="203" ht="23.25">
      <c r="D203" s="26"/>
    </row>
    <row r="204" ht="23.25">
      <c r="D204" s="26"/>
    </row>
    <row r="205" ht="23.25">
      <c r="D205" s="26"/>
    </row>
    <row r="206" ht="23.25">
      <c r="D206" s="26"/>
    </row>
    <row r="207" ht="23.25">
      <c r="D207" s="26"/>
    </row>
    <row r="208" ht="23.25">
      <c r="D208" s="26"/>
    </row>
    <row r="209" ht="23.25">
      <c r="D209" s="26"/>
    </row>
    <row r="210" ht="23.25">
      <c r="D210" s="26"/>
    </row>
    <row r="211" ht="23.25">
      <c r="D211" s="26"/>
    </row>
    <row r="212" ht="23.25">
      <c r="D212" s="26"/>
    </row>
    <row r="213" ht="23.25">
      <c r="D213" s="26"/>
    </row>
    <row r="214" ht="23.25">
      <c r="D214" s="26"/>
    </row>
    <row r="215" ht="23.25">
      <c r="D215" s="26"/>
    </row>
    <row r="216" ht="23.25">
      <c r="D216" s="26"/>
    </row>
    <row r="217" ht="23.25">
      <c r="D217" s="26"/>
    </row>
    <row r="218" ht="23.25">
      <c r="D218" s="26"/>
    </row>
    <row r="219" ht="23.25">
      <c r="D219" s="26"/>
    </row>
    <row r="220" ht="23.25">
      <c r="D220" s="26"/>
    </row>
    <row r="221" ht="23.25">
      <c r="D221" s="26"/>
    </row>
    <row r="222" ht="23.25">
      <c r="D222" s="26"/>
    </row>
    <row r="223" ht="23.25">
      <c r="D223" s="26"/>
    </row>
    <row r="224" ht="23.25">
      <c r="D224" s="26"/>
    </row>
    <row r="225" ht="23.25">
      <c r="D225" s="26"/>
    </row>
    <row r="226" ht="23.25">
      <c r="D226" s="26"/>
    </row>
    <row r="227" ht="23.25">
      <c r="D227" s="26"/>
    </row>
    <row r="228" ht="23.25">
      <c r="D228" s="26"/>
    </row>
    <row r="229" ht="23.25">
      <c r="D229" s="26"/>
    </row>
    <row r="230" ht="23.25">
      <c r="D230" s="26"/>
    </row>
    <row r="231" ht="23.25">
      <c r="D231" s="26"/>
    </row>
    <row r="232" ht="23.25">
      <c r="D232" s="26"/>
    </row>
    <row r="233" ht="23.25">
      <c r="D233" s="26"/>
    </row>
    <row r="234" ht="23.25">
      <c r="D234" s="26"/>
    </row>
    <row r="235" ht="23.25">
      <c r="D235" s="26"/>
    </row>
    <row r="236" ht="23.25">
      <c r="D236" s="26"/>
    </row>
    <row r="237" ht="23.25">
      <c r="D237" s="26"/>
    </row>
    <row r="238" ht="23.25">
      <c r="D238" s="26"/>
    </row>
    <row r="239" ht="23.25">
      <c r="D239" s="26"/>
    </row>
    <row r="240" ht="23.25">
      <c r="D240" s="26"/>
    </row>
    <row r="241" ht="23.25">
      <c r="D241" s="26"/>
    </row>
    <row r="242" ht="23.25">
      <c r="D242" s="26"/>
    </row>
    <row r="243" ht="23.25">
      <c r="D243" s="26"/>
    </row>
    <row r="244" ht="23.25">
      <c r="D244" s="26"/>
    </row>
    <row r="245" ht="23.25">
      <c r="D245" s="26"/>
    </row>
    <row r="246" ht="23.25">
      <c r="D246" s="26"/>
    </row>
    <row r="247" ht="23.25">
      <c r="D247" s="26"/>
    </row>
    <row r="248" ht="23.25">
      <c r="D248" s="26"/>
    </row>
    <row r="249" ht="23.25">
      <c r="D249" s="26"/>
    </row>
    <row r="250" ht="23.25">
      <c r="D250" s="26"/>
    </row>
    <row r="251" ht="23.25">
      <c r="D251" s="26"/>
    </row>
    <row r="252" ht="23.25">
      <c r="D252" s="26"/>
    </row>
    <row r="253" ht="23.25">
      <c r="D253" s="26"/>
    </row>
    <row r="254" ht="23.25">
      <c r="D254" s="26"/>
    </row>
    <row r="255" ht="23.25">
      <c r="D255" s="26"/>
    </row>
    <row r="256" ht="23.25">
      <c r="D256" s="26"/>
    </row>
    <row r="257" ht="23.25">
      <c r="D257" s="26"/>
    </row>
    <row r="258" ht="23.25">
      <c r="D258" s="26"/>
    </row>
    <row r="259" ht="23.25">
      <c r="D259" s="26"/>
    </row>
    <row r="260" ht="23.25">
      <c r="D260" s="26"/>
    </row>
    <row r="261" ht="23.25">
      <c r="D261" s="26"/>
    </row>
    <row r="262" ht="23.25">
      <c r="D262" s="26"/>
    </row>
    <row r="263" ht="23.25">
      <c r="D263" s="26"/>
    </row>
    <row r="264" ht="23.25">
      <c r="D264" s="26"/>
    </row>
    <row r="265" ht="23.25">
      <c r="D265" s="26"/>
    </row>
    <row r="266" ht="23.25">
      <c r="D266" s="26"/>
    </row>
    <row r="267" ht="23.25">
      <c r="D267" s="26"/>
    </row>
    <row r="268" ht="23.25">
      <c r="D268" s="26"/>
    </row>
    <row r="269" ht="23.25">
      <c r="D269" s="26"/>
    </row>
    <row r="270" ht="23.25">
      <c r="D270" s="26"/>
    </row>
    <row r="271" ht="23.25">
      <c r="D271" s="26"/>
    </row>
    <row r="272" ht="23.25">
      <c r="D272" s="26"/>
    </row>
    <row r="273" ht="23.25">
      <c r="D273" s="26"/>
    </row>
    <row r="274" ht="23.25">
      <c r="D274" s="26"/>
    </row>
    <row r="275" ht="23.25">
      <c r="D275" s="26"/>
    </row>
    <row r="276" ht="23.25">
      <c r="D276" s="26"/>
    </row>
    <row r="277" ht="23.25">
      <c r="D277" s="26"/>
    </row>
    <row r="278" ht="23.25">
      <c r="D278" s="26"/>
    </row>
    <row r="279" ht="23.25">
      <c r="D279" s="26"/>
    </row>
    <row r="280" ht="23.25">
      <c r="D280" s="26"/>
    </row>
    <row r="281" ht="23.25">
      <c r="D281" s="26"/>
    </row>
    <row r="282" ht="23.25">
      <c r="D282" s="26"/>
    </row>
    <row r="283" ht="23.25">
      <c r="D283" s="26"/>
    </row>
    <row r="284" ht="23.25">
      <c r="D284" s="26"/>
    </row>
    <row r="285" ht="23.25">
      <c r="D285" s="26"/>
    </row>
    <row r="286" ht="23.25">
      <c r="D286" s="26"/>
    </row>
    <row r="287" ht="23.25">
      <c r="D287" s="26"/>
    </row>
    <row r="288" ht="23.25">
      <c r="D288" s="26"/>
    </row>
    <row r="289" ht="23.25">
      <c r="D289" s="26"/>
    </row>
    <row r="290" ht="23.25">
      <c r="D290" s="26"/>
    </row>
    <row r="291" ht="23.25">
      <c r="D291" s="26"/>
    </row>
    <row r="292" ht="23.25">
      <c r="D292" s="26"/>
    </row>
    <row r="293" ht="23.25">
      <c r="D293" s="26"/>
    </row>
    <row r="294" ht="23.25">
      <c r="D294" s="26"/>
    </row>
    <row r="295" ht="23.25">
      <c r="D295" s="26"/>
    </row>
    <row r="296" ht="23.25">
      <c r="D296" s="26"/>
    </row>
    <row r="297" ht="23.25">
      <c r="D297" s="26"/>
    </row>
    <row r="298" ht="23.25">
      <c r="D298" s="26"/>
    </row>
    <row r="299" ht="23.25">
      <c r="D299" s="26"/>
    </row>
    <row r="300" ht="23.25">
      <c r="D300" s="26"/>
    </row>
    <row r="301" ht="23.25">
      <c r="D301" s="26"/>
    </row>
    <row r="302" ht="23.25">
      <c r="D302" s="26"/>
    </row>
    <row r="303" ht="23.25">
      <c r="D303" s="26"/>
    </row>
    <row r="304" ht="23.25">
      <c r="D304" s="26"/>
    </row>
    <row r="305" ht="23.25">
      <c r="D305" s="26"/>
    </row>
    <row r="306" ht="23.25">
      <c r="D306" s="26"/>
    </row>
    <row r="307" ht="23.25">
      <c r="D307" s="26"/>
    </row>
    <row r="308" ht="23.25">
      <c r="D308" s="26"/>
    </row>
    <row r="309" ht="23.25">
      <c r="D309" s="26"/>
    </row>
    <row r="310" ht="23.25">
      <c r="D310" s="26"/>
    </row>
    <row r="311" ht="23.25">
      <c r="D311" s="26"/>
    </row>
    <row r="312" ht="23.25">
      <c r="D312" s="26"/>
    </row>
    <row r="313" ht="23.25">
      <c r="D313" s="26"/>
    </row>
    <row r="314" ht="23.25">
      <c r="D314" s="26"/>
    </row>
    <row r="315" ht="23.25">
      <c r="D315" s="26"/>
    </row>
    <row r="316" ht="23.25">
      <c r="D316" s="26"/>
    </row>
    <row r="317" ht="23.25">
      <c r="D317" s="26"/>
    </row>
    <row r="318" ht="23.25">
      <c r="D318" s="26"/>
    </row>
    <row r="319" ht="23.25">
      <c r="D319" s="26"/>
    </row>
    <row r="320" ht="23.25">
      <c r="D320" s="26"/>
    </row>
    <row r="321" ht="23.25">
      <c r="D321" s="26"/>
    </row>
    <row r="322" ht="23.25">
      <c r="D322" s="26"/>
    </row>
    <row r="323" ht="23.25">
      <c r="D323" s="26"/>
    </row>
    <row r="324" ht="23.25">
      <c r="D324" s="26"/>
    </row>
    <row r="325" ht="23.25">
      <c r="D325" s="26"/>
    </row>
    <row r="326" ht="23.25">
      <c r="D326" s="26"/>
    </row>
    <row r="327" ht="23.25">
      <c r="D327" s="26"/>
    </row>
    <row r="328" ht="23.25">
      <c r="D328" s="26"/>
    </row>
    <row r="329" ht="23.25">
      <c r="D329" s="26"/>
    </row>
    <row r="330" ht="23.25">
      <c r="D330" s="26"/>
    </row>
    <row r="331" ht="23.25">
      <c r="D331" s="26"/>
    </row>
    <row r="332" ht="23.25">
      <c r="D332" s="26"/>
    </row>
    <row r="333" ht="23.25">
      <c r="D333" s="26"/>
    </row>
    <row r="334" ht="23.25">
      <c r="D334" s="26"/>
    </row>
    <row r="335" ht="23.25">
      <c r="D335" s="26"/>
    </row>
  </sheetData>
  <sheetProtection/>
  <mergeCells count="27">
    <mergeCell ref="A124:C124"/>
    <mergeCell ref="A125:C125"/>
    <mergeCell ref="A80:C80"/>
    <mergeCell ref="A81:C81"/>
    <mergeCell ref="A87:D87"/>
    <mergeCell ref="A88:D88"/>
    <mergeCell ref="A89:D89"/>
    <mergeCell ref="A90:A91"/>
    <mergeCell ref="B90:B91"/>
    <mergeCell ref="C90:C91"/>
    <mergeCell ref="D90:D91"/>
    <mergeCell ref="A38:C38"/>
    <mergeCell ref="A39:C39"/>
    <mergeCell ref="A44:D44"/>
    <mergeCell ref="A45:D45"/>
    <mergeCell ref="A46:D46"/>
    <mergeCell ref="A47:A48"/>
    <mergeCell ref="B47:B48"/>
    <mergeCell ref="C47:C48"/>
    <mergeCell ref="D47:D48"/>
    <mergeCell ref="A1:D1"/>
    <mergeCell ref="A2:D2"/>
    <mergeCell ref="A3:D3"/>
    <mergeCell ref="A4:A5"/>
    <mergeCell ref="B4:B5"/>
    <mergeCell ref="C4:C5"/>
    <mergeCell ref="D4:D5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  <rowBreaks count="1" manualBreakCount="1">
    <brk id="4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2014-11-13T08:51:49Z</cp:lastPrinted>
  <dcterms:created xsi:type="dcterms:W3CDTF">2003-12-22T01:35:51Z</dcterms:created>
  <dcterms:modified xsi:type="dcterms:W3CDTF">2015-05-22T03:34:06Z</dcterms:modified>
  <cp:category/>
  <cp:version/>
  <cp:contentType/>
  <cp:contentStatus/>
</cp:coreProperties>
</file>